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shahid\Documents\Shahid\Party Preserve\Mar 23 2018\Facts\"/>
    </mc:Choice>
  </mc:AlternateContent>
  <bookViews>
    <workbookView xWindow="0" yWindow="0" windowWidth="28800" windowHeight="12795"/>
  </bookViews>
  <sheets>
    <sheet name="February 11, 2017"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1" i="1"/>
  <c r="G40" i="1"/>
  <c r="G33" i="1"/>
  <c r="G32" i="1"/>
  <c r="G26" i="1"/>
  <c r="G18" i="1"/>
  <c r="G17" i="1"/>
  <c r="G27" i="1" s="1"/>
  <c r="G16" i="1"/>
  <c r="G15" i="1"/>
  <c r="G14" i="1"/>
  <c r="G13" i="1"/>
  <c r="G19" i="1" s="1"/>
  <c r="G7" i="1"/>
  <c r="G9" i="1"/>
  <c r="G6" i="1"/>
  <c r="C27" i="1"/>
  <c r="G34" i="1" l="1"/>
  <c r="G39" i="1" s="1"/>
  <c r="G22" i="1"/>
  <c r="G8" i="1"/>
  <c r="G10" i="1" s="1"/>
  <c r="G28" i="1" s="1"/>
  <c r="C34" i="1"/>
  <c r="C8" i="1"/>
  <c r="C10" i="1" s="1"/>
  <c r="C28" i="1" s="1"/>
  <c r="C19" i="1"/>
  <c r="C22" i="1" s="1"/>
  <c r="C23" i="1" s="1"/>
  <c r="F53" i="1" l="1"/>
  <c r="E56" i="1" s="1"/>
  <c r="G47" i="1"/>
  <c r="G23" i="1"/>
  <c r="G29" i="1" s="1"/>
  <c r="C29" i="1"/>
  <c r="C39" i="1"/>
  <c r="B53" i="1" s="1"/>
  <c r="C47" i="1" l="1"/>
</calcChain>
</file>

<file path=xl/sharedStrings.xml><?xml version="1.0" encoding="utf-8"?>
<sst xmlns="http://schemas.openxmlformats.org/spreadsheetml/2006/main" count="92" uniqueCount="42">
  <si>
    <t>GDS</t>
  </si>
  <si>
    <t>The percentage of your gross monthly household income that covers housing costs such as your mortgage principal and interest, taxes, heating expenses and half of the condo fees (if applicable). Should not be more than 32%.</t>
  </si>
  <si>
    <t>TDS</t>
  </si>
  <si>
    <t>The percentage of your gross monthly household income that covers housing costs and other debts, such as car loans, line of credit and credit card payments. Should not be more than 40%.</t>
  </si>
  <si>
    <t>Amount</t>
  </si>
  <si>
    <t>Mortgage</t>
  </si>
  <si>
    <t>Heating</t>
  </si>
  <si>
    <t>Property taxes</t>
  </si>
  <si>
    <t>Credit cards</t>
  </si>
  <si>
    <t>Vehicle loan/Lease payments</t>
  </si>
  <si>
    <t>Loans, lines of credit</t>
  </si>
  <si>
    <t>Gross monthly income</t>
  </si>
  <si>
    <t>Purchase Price</t>
  </si>
  <si>
    <t>Base Price</t>
  </si>
  <si>
    <t>Lot Premium</t>
  </si>
  <si>
    <t>Elevation Premium</t>
  </si>
  <si>
    <t>Structural Upgrades</t>
  </si>
  <si>
    <t>Design Studio Upgrades</t>
  </si>
  <si>
    <t>Design Studio Credit</t>
  </si>
  <si>
    <t>Total Purchase Price</t>
  </si>
  <si>
    <t>Deposit</t>
  </si>
  <si>
    <t>Upgrades Deposit</t>
  </si>
  <si>
    <t>Mortgage Required</t>
  </si>
  <si>
    <t>Selling Price</t>
  </si>
  <si>
    <t>Mortgage Balance</t>
  </si>
  <si>
    <t>Realtor Costs</t>
  </si>
  <si>
    <t>Lawyer Fees</t>
  </si>
  <si>
    <t>Land Transfer Tax</t>
  </si>
  <si>
    <t>Closing Costs</t>
  </si>
  <si>
    <t>Interest Rate</t>
  </si>
  <si>
    <t>Amortization Period</t>
  </si>
  <si>
    <t>Gross annual income #1</t>
  </si>
  <si>
    <t>Gross annual income #2</t>
  </si>
  <si>
    <t>GDS/TDS Ratio Calculation</t>
  </si>
  <si>
    <t>Mortgage Approval Amount</t>
  </si>
  <si>
    <t>As of XXX XX, 2017 ("Purchase Date")</t>
  </si>
  <si>
    <t>As of XXX XX, 2018 ("Closing Date")</t>
  </si>
  <si>
    <t>Sale of Current Home</t>
  </si>
  <si>
    <t>Purchase of New Mattamy Home</t>
  </si>
  <si>
    <t>Deficit</t>
  </si>
  <si>
    <t>Funds from Sale of Home</t>
  </si>
  <si>
    <r>
      <t xml:space="preserve">Effects of Cooling Housing Market and Mortgage Rule Changes
</t>
    </r>
    <r>
      <rPr>
        <b/>
        <sz val="22"/>
        <color rgb="FFFF0000"/>
        <rFont val="Calibri"/>
        <family val="2"/>
        <scheme val="minor"/>
      </rPr>
      <t>Sample scenario provided.  Enter your numbers to see the impact to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</si>
</sst>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_-&quot;$&quot;* #,##0_-;[Red]\-&quot;$&quot;* #,##0_-;_-&quot;$&quot;*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8"/>
      <color indexed="23"/>
      <name val="Arial"/>
      <family val="2"/>
    </font>
    <font>
      <b/>
      <sz val="10"/>
      <color indexed="23"/>
      <name val="Arial"/>
      <family val="2"/>
    </font>
    <font>
      <i/>
      <sz val="8"/>
      <color indexed="23"/>
      <name val="Arial"/>
      <family val="2"/>
    </font>
    <font>
      <b/>
      <i/>
      <sz val="9"/>
      <color indexed="9"/>
      <name val="Arial"/>
      <family val="2"/>
    </font>
    <font>
      <i/>
      <sz val="9"/>
      <color indexed="9"/>
      <name val="Arial"/>
      <family val="2"/>
    </font>
    <font>
      <sz val="9"/>
      <color indexed="23"/>
      <name val="Arial"/>
      <family val="2"/>
    </font>
    <font>
      <sz val="10"/>
      <color indexed="23"/>
      <name val="Arial"/>
      <family val="2"/>
    </font>
    <font>
      <sz val="8"/>
      <color indexed="23"/>
      <name val="Arial"/>
      <family val="2"/>
    </font>
    <font>
      <b/>
      <sz val="24"/>
      <color theme="1"/>
      <name val="Calibri"/>
      <family val="2"/>
      <scheme val="minor"/>
    </font>
    <font>
      <sz val="12"/>
      <color theme="1"/>
      <name val="Calibri"/>
      <family val="2"/>
      <scheme val="minor"/>
    </font>
    <font>
      <sz val="26"/>
      <color theme="1"/>
      <name val="Calibri"/>
      <family val="2"/>
      <scheme val="minor"/>
    </font>
    <font>
      <b/>
      <sz val="24"/>
      <color rgb="FFFF0000"/>
      <name val="Arial"/>
      <family val="2"/>
    </font>
    <font>
      <b/>
      <sz val="12"/>
      <color rgb="FF0070C0"/>
      <name val="Arial"/>
      <family val="2"/>
    </font>
    <font>
      <b/>
      <sz val="16"/>
      <color rgb="FF0070C0"/>
      <name val="Arial"/>
      <family val="2"/>
    </font>
    <font>
      <b/>
      <sz val="22"/>
      <color rgb="FFFF0000"/>
      <name val="Calibri"/>
      <family val="2"/>
      <scheme val="minor"/>
    </font>
  </fonts>
  <fills count="5">
    <fill>
      <patternFill patternType="none"/>
    </fill>
    <fill>
      <patternFill patternType="gray125"/>
    </fill>
    <fill>
      <patternFill patternType="solid">
        <fgColor rgb="FF808080"/>
        <bgColor indexed="64"/>
      </patternFill>
    </fill>
    <fill>
      <patternFill patternType="solid">
        <fgColor rgb="FFFFFF00"/>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49" fontId="3" fillId="0" borderId="0" xfId="0" applyNumberFormat="1" applyFont="1" applyBorder="1" applyAlignment="1">
      <alignment horizontal="right" vertical="center"/>
    </xf>
    <xf numFmtId="49" fontId="5" fillId="0" borderId="0" xfId="0" applyNumberFormat="1" applyFont="1" applyBorder="1" applyAlignment="1">
      <alignment horizontal="right" vertical="top" wrapText="1"/>
    </xf>
    <xf numFmtId="49" fontId="6" fillId="2" borderId="0" xfId="0" applyNumberFormat="1" applyFont="1" applyFill="1" applyBorder="1" applyAlignment="1" applyProtection="1">
      <alignment horizontal="left" vertical="center"/>
    </xf>
    <xf numFmtId="3" fontId="7" fillId="2" borderId="0" xfId="1" applyNumberFormat="1" applyFont="1" applyFill="1" applyBorder="1" applyAlignment="1" applyProtection="1">
      <alignment horizontal="right" vertical="center"/>
    </xf>
    <xf numFmtId="49" fontId="8" fillId="0" borderId="0" xfId="0" applyNumberFormat="1" applyFont="1" applyBorder="1" applyAlignment="1" applyProtection="1">
      <alignment horizontal="right" vertical="center"/>
    </xf>
    <xf numFmtId="164" fontId="9" fillId="0" borderId="0" xfId="1" applyNumberFormat="1" applyFont="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49" fontId="8" fillId="0" borderId="0" xfId="0" applyNumberFormat="1" applyFont="1" applyBorder="1" applyAlignment="1">
      <alignment horizontal="right" vertical="center"/>
    </xf>
    <xf numFmtId="49" fontId="9" fillId="0" borderId="0" xfId="0" applyNumberFormat="1" applyFont="1" applyBorder="1" applyAlignment="1">
      <alignment horizontal="right" vertical="center"/>
    </xf>
    <xf numFmtId="0" fontId="0" fillId="0" borderId="0" xfId="0" applyBorder="1"/>
    <xf numFmtId="164" fontId="9" fillId="0" borderId="1" xfId="1" applyNumberFormat="1" applyFont="1" applyBorder="1" applyAlignment="1" applyProtection="1">
      <alignment horizontal="right" vertical="center"/>
    </xf>
    <xf numFmtId="164" fontId="9" fillId="0" borderId="2" xfId="1" applyNumberFormat="1" applyFont="1" applyBorder="1" applyAlignment="1" applyProtection="1">
      <alignment horizontal="right" vertical="center"/>
    </xf>
    <xf numFmtId="10" fontId="9" fillId="0" borderId="0" xfId="1" applyNumberFormat="1" applyFont="1" applyBorder="1" applyAlignment="1" applyProtection="1">
      <alignment horizontal="right" vertical="center"/>
    </xf>
    <xf numFmtId="41" fontId="9" fillId="0" borderId="0" xfId="1" applyNumberFormat="1" applyFont="1" applyBorder="1" applyAlignment="1" applyProtection="1">
      <alignment horizontal="right" vertical="center"/>
    </xf>
    <xf numFmtId="164" fontId="9" fillId="3" borderId="0" xfId="1" applyNumberFormat="1" applyFont="1" applyFill="1" applyBorder="1" applyAlignment="1" applyProtection="1">
      <alignment horizontal="right" vertical="center"/>
    </xf>
    <xf numFmtId="10" fontId="9" fillId="3" borderId="0" xfId="1" applyNumberFormat="1" applyFont="1" applyFill="1" applyBorder="1" applyAlignment="1" applyProtection="1">
      <alignment horizontal="right" vertical="center"/>
    </xf>
    <xf numFmtId="165" fontId="10" fillId="0" borderId="0" xfId="0" applyNumberFormat="1" applyFont="1" applyBorder="1" applyAlignment="1" applyProtection="1">
      <alignment horizontal="right" vertical="center"/>
    </xf>
    <xf numFmtId="0" fontId="12" fillId="0" borderId="0" xfId="0" applyFont="1"/>
    <xf numFmtId="0" fontId="13" fillId="3" borderId="0" xfId="0" applyFont="1" applyFill="1" applyAlignment="1"/>
    <xf numFmtId="49" fontId="15" fillId="4" borderId="0" xfId="0" applyNumberFormat="1" applyFont="1" applyFill="1" applyBorder="1" applyAlignment="1" applyProtection="1">
      <alignment horizontal="right" vertical="center"/>
    </xf>
    <xf numFmtId="164" fontId="15" fillId="4" borderId="0" xfId="1" applyNumberFormat="1" applyFont="1" applyFill="1" applyBorder="1" applyAlignment="1" applyProtection="1">
      <alignment horizontal="right" vertical="center"/>
    </xf>
    <xf numFmtId="39" fontId="14" fillId="3" borderId="0" xfId="0" applyNumberFormat="1" applyFont="1" applyFill="1" applyBorder="1" applyAlignment="1" applyProtection="1">
      <alignment horizontal="left" vertical="center"/>
    </xf>
    <xf numFmtId="49" fontId="14" fillId="3" borderId="0" xfId="0" applyNumberFormat="1" applyFont="1" applyFill="1" applyBorder="1" applyAlignment="1" applyProtection="1">
      <alignment horizontal="right" vertical="center"/>
    </xf>
    <xf numFmtId="49" fontId="16" fillId="4" borderId="0" xfId="0" applyNumberFormat="1" applyFont="1" applyFill="1" applyBorder="1" applyAlignment="1" applyProtection="1">
      <alignment horizontal="center" vertical="center"/>
    </xf>
    <xf numFmtId="164" fontId="16" fillId="4" borderId="0" xfId="1" applyNumberFormat="1" applyFont="1" applyFill="1" applyBorder="1" applyAlignment="1" applyProtection="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0" fontId="4" fillId="0" borderId="0" xfId="2" applyNumberFormat="1" applyFont="1" applyBorder="1" applyAlignment="1">
      <alignment horizontal="right" vertical="center"/>
    </xf>
    <xf numFmtId="0" fontId="2" fillId="0" borderId="3"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zoomScale="80" zoomScaleNormal="80" workbookViewId="0">
      <selection activeCell="M8" sqref="M8"/>
    </sheetView>
  </sheetViews>
  <sheetFormatPr defaultRowHeight="15" x14ac:dyDescent="0.25"/>
  <cols>
    <col min="1" max="1" width="45.7109375" customWidth="1"/>
    <col min="2" max="2" width="4.7109375" customWidth="1"/>
    <col min="3" max="3" width="12.7109375" customWidth="1"/>
    <col min="4" max="4" width="5.7109375" customWidth="1"/>
    <col min="5" max="5" width="45.7109375" customWidth="1"/>
    <col min="6" max="6" width="4.7109375" customWidth="1"/>
    <col min="7" max="7" width="12.7109375" customWidth="1"/>
  </cols>
  <sheetData>
    <row r="1" spans="1:7" ht="64.5" customHeight="1" x14ac:dyDescent="0.25">
      <c r="A1" s="26" t="s">
        <v>41</v>
      </c>
      <c r="B1" s="27"/>
      <c r="C1" s="27"/>
      <c r="D1" s="27"/>
      <c r="E1" s="27"/>
      <c r="F1" s="27"/>
      <c r="G1" s="27"/>
    </row>
    <row r="3" spans="1:7" ht="15.75" thickBot="1" x14ac:dyDescent="0.3">
      <c r="A3" s="29" t="s">
        <v>35</v>
      </c>
      <c r="B3" s="29"/>
      <c r="C3" s="29"/>
      <c r="E3" s="29" t="s">
        <v>36</v>
      </c>
      <c r="F3" s="29"/>
      <c r="G3" s="29"/>
    </row>
    <row r="5" spans="1:7" x14ac:dyDescent="0.25">
      <c r="A5" s="3" t="s">
        <v>37</v>
      </c>
      <c r="B5" s="3"/>
      <c r="C5" s="4" t="s">
        <v>4</v>
      </c>
      <c r="E5" s="3" t="s">
        <v>37</v>
      </c>
      <c r="F5" s="3"/>
      <c r="G5" s="4" t="s">
        <v>4</v>
      </c>
    </row>
    <row r="6" spans="1:7" x14ac:dyDescent="0.25">
      <c r="A6" s="5" t="s">
        <v>23</v>
      </c>
      <c r="B6" s="5"/>
      <c r="C6" s="6">
        <v>1500000</v>
      </c>
      <c r="E6" s="5" t="s">
        <v>23</v>
      </c>
      <c r="F6" s="5"/>
      <c r="G6" s="15">
        <f>C6*0.9</f>
        <v>1350000</v>
      </c>
    </row>
    <row r="7" spans="1:7" x14ac:dyDescent="0.25">
      <c r="A7" s="5" t="s">
        <v>24</v>
      </c>
      <c r="B7" s="5"/>
      <c r="C7" s="6">
        <v>-700000</v>
      </c>
      <c r="E7" s="5" t="s">
        <v>24</v>
      </c>
      <c r="F7" s="5"/>
      <c r="G7" s="6">
        <f>C7</f>
        <v>-700000</v>
      </c>
    </row>
    <row r="8" spans="1:7" x14ac:dyDescent="0.25">
      <c r="A8" s="5" t="s">
        <v>25</v>
      </c>
      <c r="B8" s="17">
        <v>0.04</v>
      </c>
      <c r="C8" s="6">
        <f>-C6*B8*1.13</f>
        <v>-67800</v>
      </c>
      <c r="E8" s="5" t="s">
        <v>25</v>
      </c>
      <c r="F8" s="17">
        <v>0.04</v>
      </c>
      <c r="G8" s="6">
        <f>-G6*F8*1.13</f>
        <v>-61019.999999999993</v>
      </c>
    </row>
    <row r="9" spans="1:7" x14ac:dyDescent="0.25">
      <c r="A9" s="5" t="s">
        <v>26</v>
      </c>
      <c r="B9" s="5"/>
      <c r="C9" s="6">
        <v>-1200</v>
      </c>
      <c r="E9" s="5" t="s">
        <v>26</v>
      </c>
      <c r="F9" s="5"/>
      <c r="G9" s="6">
        <f>C9</f>
        <v>-1200</v>
      </c>
    </row>
    <row r="10" spans="1:7" x14ac:dyDescent="0.25">
      <c r="A10" s="5" t="s">
        <v>40</v>
      </c>
      <c r="B10" s="5"/>
      <c r="C10" s="12">
        <f>SUM(C6:C9)</f>
        <v>731000</v>
      </c>
      <c r="E10" s="5" t="s">
        <v>40</v>
      </c>
      <c r="F10" s="5"/>
      <c r="G10" s="12">
        <f>SUM(G6:G9)</f>
        <v>587780</v>
      </c>
    </row>
    <row r="11" spans="1:7" x14ac:dyDescent="0.25">
      <c r="C11" s="10"/>
      <c r="G11" s="10"/>
    </row>
    <row r="12" spans="1:7" x14ac:dyDescent="0.25">
      <c r="A12" s="3" t="s">
        <v>38</v>
      </c>
      <c r="B12" s="3"/>
      <c r="C12" s="4" t="s">
        <v>4</v>
      </c>
      <c r="E12" s="3" t="s">
        <v>38</v>
      </c>
      <c r="F12" s="3"/>
      <c r="G12" s="4" t="s">
        <v>4</v>
      </c>
    </row>
    <row r="13" spans="1:7" x14ac:dyDescent="0.25">
      <c r="A13" s="5" t="s">
        <v>13</v>
      </c>
      <c r="B13" s="5"/>
      <c r="C13" s="6">
        <v>1439990</v>
      </c>
      <c r="E13" s="5" t="s">
        <v>13</v>
      </c>
      <c r="F13" s="5"/>
      <c r="G13" s="6">
        <f t="shared" ref="G13:G18" si="0">C13</f>
        <v>1439990</v>
      </c>
    </row>
    <row r="14" spans="1:7" x14ac:dyDescent="0.25">
      <c r="A14" s="5" t="s">
        <v>14</v>
      </c>
      <c r="B14" s="5"/>
      <c r="C14" s="6">
        <v>20000</v>
      </c>
      <c r="E14" s="5" t="s">
        <v>14</v>
      </c>
      <c r="F14" s="5"/>
      <c r="G14" s="6">
        <f t="shared" si="0"/>
        <v>20000</v>
      </c>
    </row>
    <row r="15" spans="1:7" x14ac:dyDescent="0.25">
      <c r="A15" s="5" t="s">
        <v>15</v>
      </c>
      <c r="B15" s="5"/>
      <c r="C15" s="6">
        <v>16000</v>
      </c>
      <c r="E15" s="5" t="s">
        <v>15</v>
      </c>
      <c r="F15" s="5"/>
      <c r="G15" s="6">
        <f t="shared" si="0"/>
        <v>16000</v>
      </c>
    </row>
    <row r="16" spans="1:7" x14ac:dyDescent="0.25">
      <c r="A16" s="5" t="s">
        <v>16</v>
      </c>
      <c r="B16" s="5"/>
      <c r="C16" s="6">
        <v>60000</v>
      </c>
      <c r="E16" s="5" t="s">
        <v>16</v>
      </c>
      <c r="F16" s="5"/>
      <c r="G16" s="6">
        <f t="shared" si="0"/>
        <v>60000</v>
      </c>
    </row>
    <row r="17" spans="1:7" x14ac:dyDescent="0.25">
      <c r="A17" s="5" t="s">
        <v>17</v>
      </c>
      <c r="B17" s="5"/>
      <c r="C17" s="6">
        <v>75000</v>
      </c>
      <c r="E17" s="5" t="s">
        <v>17</v>
      </c>
      <c r="F17" s="5"/>
      <c r="G17" s="6">
        <f t="shared" si="0"/>
        <v>75000</v>
      </c>
    </row>
    <row r="18" spans="1:7" ht="15" customHeight="1" x14ac:dyDescent="0.25">
      <c r="A18" s="5" t="s">
        <v>18</v>
      </c>
      <c r="B18" s="5"/>
      <c r="C18" s="11">
        <v>-20000</v>
      </c>
      <c r="E18" s="5" t="s">
        <v>18</v>
      </c>
      <c r="F18" s="5"/>
      <c r="G18" s="6">
        <f t="shared" si="0"/>
        <v>-20000</v>
      </c>
    </row>
    <row r="19" spans="1:7" ht="15" customHeight="1" x14ac:dyDescent="0.25">
      <c r="A19" s="5" t="s">
        <v>19</v>
      </c>
      <c r="B19" s="5"/>
      <c r="C19" s="6">
        <f>SUM(C13:C18)</f>
        <v>1590990</v>
      </c>
      <c r="E19" s="5" t="s">
        <v>19</v>
      </c>
      <c r="F19" s="5"/>
      <c r="G19" s="12">
        <f>SUM(G13:G18)</f>
        <v>1590990</v>
      </c>
    </row>
    <row r="20" spans="1:7" ht="15" customHeight="1" x14ac:dyDescent="0.25">
      <c r="A20" s="5"/>
      <c r="B20" s="5"/>
      <c r="C20" s="6"/>
      <c r="E20" s="5"/>
      <c r="F20" s="5"/>
      <c r="G20" s="6"/>
    </row>
    <row r="21" spans="1:7" ht="15" customHeight="1" x14ac:dyDescent="0.25">
      <c r="A21" s="3" t="s">
        <v>22</v>
      </c>
      <c r="B21" s="3"/>
      <c r="C21" s="4" t="s">
        <v>4</v>
      </c>
      <c r="E21" s="3" t="s">
        <v>22</v>
      </c>
      <c r="F21" s="3"/>
      <c r="G21" s="4" t="s">
        <v>4</v>
      </c>
    </row>
    <row r="22" spans="1:7" ht="15" customHeight="1" x14ac:dyDescent="0.25">
      <c r="A22" s="5" t="s">
        <v>12</v>
      </c>
      <c r="B22" s="5"/>
      <c r="C22" s="6">
        <f>C19</f>
        <v>1590990</v>
      </c>
      <c r="E22" s="5" t="s">
        <v>12</v>
      </c>
      <c r="F22" s="5"/>
      <c r="G22" s="6">
        <f>G19</f>
        <v>1590990</v>
      </c>
    </row>
    <row r="23" spans="1:7" ht="15" customHeight="1" x14ac:dyDescent="0.25">
      <c r="A23" s="5" t="s">
        <v>27</v>
      </c>
      <c r="B23" s="5"/>
      <c r="C23" s="6">
        <f>4475+((((C22+24000)/1.13)-400000)*0.02)</f>
        <v>25058.893805309741</v>
      </c>
      <c r="E23" s="5" t="s">
        <v>27</v>
      </c>
      <c r="F23" s="5"/>
      <c r="G23" s="6">
        <f>4475+((((G22+24000)/1.13)-400000)*0.02)</f>
        <v>25058.893805309741</v>
      </c>
    </row>
    <row r="24" spans="1:7" ht="15" customHeight="1" x14ac:dyDescent="0.25">
      <c r="A24" s="5" t="s">
        <v>28</v>
      </c>
      <c r="B24" s="5"/>
      <c r="C24" s="6">
        <v>4000</v>
      </c>
      <c r="E24" s="5" t="s">
        <v>28</v>
      </c>
      <c r="F24" s="5"/>
      <c r="G24" s="6">
        <v>4000</v>
      </c>
    </row>
    <row r="25" spans="1:7" ht="15" customHeight="1" x14ac:dyDescent="0.25">
      <c r="A25" s="5" t="s">
        <v>26</v>
      </c>
      <c r="B25" s="5"/>
      <c r="C25" s="6">
        <v>1600</v>
      </c>
      <c r="E25" s="5" t="s">
        <v>26</v>
      </c>
      <c r="F25" s="5"/>
      <c r="G25" s="6">
        <v>1600</v>
      </c>
    </row>
    <row r="26" spans="1:7" ht="15" customHeight="1" x14ac:dyDescent="0.25">
      <c r="A26" s="5" t="s">
        <v>20</v>
      </c>
      <c r="B26" s="5"/>
      <c r="C26" s="6">
        <v>-140000</v>
      </c>
      <c r="E26" s="5" t="s">
        <v>20</v>
      </c>
      <c r="F26" s="5"/>
      <c r="G26" s="6">
        <f>C26</f>
        <v>-140000</v>
      </c>
    </row>
    <row r="27" spans="1:7" ht="15" customHeight="1" x14ac:dyDescent="0.25">
      <c r="A27" s="5" t="s">
        <v>21</v>
      </c>
      <c r="B27" s="5"/>
      <c r="C27" s="6">
        <f>-ROUND(SUM(C17:C18)*0.35,0)</f>
        <v>-19250</v>
      </c>
      <c r="E27" s="5" t="s">
        <v>21</v>
      </c>
      <c r="F27" s="5"/>
      <c r="G27" s="6">
        <f>-ROUND(SUM(G17:G18)*0.35,0)</f>
        <v>-19250</v>
      </c>
    </row>
    <row r="28" spans="1:7" ht="15" customHeight="1" x14ac:dyDescent="0.25">
      <c r="A28" s="5" t="s">
        <v>40</v>
      </c>
      <c r="B28" s="5"/>
      <c r="C28" s="11">
        <f>-C10</f>
        <v>-731000</v>
      </c>
      <c r="E28" s="5" t="s">
        <v>40</v>
      </c>
      <c r="F28" s="5"/>
      <c r="G28" s="11">
        <f>-G10</f>
        <v>-587780</v>
      </c>
    </row>
    <row r="29" spans="1:7" ht="15" customHeight="1" x14ac:dyDescent="0.25">
      <c r="A29" s="20" t="s">
        <v>22</v>
      </c>
      <c r="B29" s="20"/>
      <c r="C29" s="21">
        <f>SUM(C22:C28)</f>
        <v>731398.89380530966</v>
      </c>
      <c r="D29" s="18"/>
      <c r="E29" s="20" t="s">
        <v>22</v>
      </c>
      <c r="F29" s="20"/>
      <c r="G29" s="21">
        <f>SUM(G22:G28)</f>
        <v>874618.89380530966</v>
      </c>
    </row>
    <row r="30" spans="1:7" ht="15" customHeight="1" x14ac:dyDescent="0.25"/>
    <row r="31" spans="1:7" ht="15" customHeight="1" x14ac:dyDescent="0.25">
      <c r="A31" s="3" t="s">
        <v>33</v>
      </c>
      <c r="B31" s="3"/>
      <c r="C31" s="4" t="s">
        <v>4</v>
      </c>
      <c r="E31" s="3" t="s">
        <v>33</v>
      </c>
      <c r="F31" s="3"/>
      <c r="G31" s="4" t="s">
        <v>4</v>
      </c>
    </row>
    <row r="32" spans="1:7" ht="15" customHeight="1" x14ac:dyDescent="0.25">
      <c r="A32" s="5" t="s">
        <v>31</v>
      </c>
      <c r="B32" s="5"/>
      <c r="C32" s="6">
        <v>100000</v>
      </c>
      <c r="E32" s="5" t="s">
        <v>31</v>
      </c>
      <c r="F32" s="5"/>
      <c r="G32" s="6">
        <f>C32</f>
        <v>100000</v>
      </c>
    </row>
    <row r="33" spans="1:7" ht="15" customHeight="1" x14ac:dyDescent="0.25">
      <c r="A33" s="5" t="s">
        <v>32</v>
      </c>
      <c r="B33" s="5"/>
      <c r="C33" s="6">
        <v>65000</v>
      </c>
      <c r="E33" s="5" t="s">
        <v>32</v>
      </c>
      <c r="F33" s="5"/>
      <c r="G33" s="6">
        <f>C33</f>
        <v>65000</v>
      </c>
    </row>
    <row r="34" spans="1:7" ht="15" customHeight="1" x14ac:dyDescent="0.25">
      <c r="A34" s="5" t="s">
        <v>11</v>
      </c>
      <c r="B34" s="9"/>
      <c r="C34" s="12">
        <f>(C32+C33)/12</f>
        <v>13750</v>
      </c>
      <c r="E34" s="5" t="s">
        <v>11</v>
      </c>
      <c r="F34" s="9"/>
      <c r="G34" s="12">
        <f>(G32+G33)/12</f>
        <v>13750</v>
      </c>
    </row>
    <row r="35" spans="1:7" ht="15" customHeight="1" x14ac:dyDescent="0.25">
      <c r="A35" s="5"/>
      <c r="B35" s="9"/>
      <c r="C35" s="6"/>
      <c r="E35" s="5"/>
      <c r="F35" s="9"/>
      <c r="G35" s="6"/>
    </row>
    <row r="36" spans="1:7" x14ac:dyDescent="0.25">
      <c r="A36" s="5" t="s">
        <v>29</v>
      </c>
      <c r="B36" s="5"/>
      <c r="C36" s="13">
        <v>3.6400000000000002E-2</v>
      </c>
      <c r="E36" s="5" t="s">
        <v>29</v>
      </c>
      <c r="F36" s="5"/>
      <c r="G36" s="16">
        <v>5.1400000000000001E-2</v>
      </c>
    </row>
    <row r="37" spans="1:7" x14ac:dyDescent="0.25">
      <c r="A37" s="7" t="s">
        <v>30</v>
      </c>
      <c r="B37" s="7"/>
      <c r="C37" s="14">
        <v>30</v>
      </c>
      <c r="E37" s="7" t="s">
        <v>30</v>
      </c>
      <c r="F37" s="7"/>
      <c r="G37" s="14">
        <v>30</v>
      </c>
    </row>
    <row r="38" spans="1:7" ht="15" customHeight="1" x14ac:dyDescent="0.25">
      <c r="A38" s="9"/>
      <c r="B38" s="9"/>
      <c r="C38" s="6"/>
      <c r="E38" s="9"/>
      <c r="F38" s="9"/>
      <c r="G38" s="6"/>
    </row>
    <row r="39" spans="1:7" ht="15" customHeight="1" x14ac:dyDescent="0.25">
      <c r="A39" s="5" t="s">
        <v>5</v>
      </c>
      <c r="B39" s="5"/>
      <c r="C39" s="6">
        <f>C49*C34-C40-C41-C43-C44-C45</f>
        <v>3775</v>
      </c>
      <c r="E39" s="5" t="s">
        <v>5</v>
      </c>
      <c r="F39" s="5"/>
      <c r="G39" s="6">
        <f>G49*G34-G40-G41-G43-G44-G45</f>
        <v>3775</v>
      </c>
    </row>
    <row r="40" spans="1:7" ht="15" customHeight="1" x14ac:dyDescent="0.25">
      <c r="A40" s="7" t="s">
        <v>6</v>
      </c>
      <c r="B40" s="7"/>
      <c r="C40" s="6">
        <v>175</v>
      </c>
      <c r="E40" s="7" t="s">
        <v>6</v>
      </c>
      <c r="F40" s="7"/>
      <c r="G40" s="6">
        <f>C40</f>
        <v>175</v>
      </c>
    </row>
    <row r="41" spans="1:7" ht="15" customHeight="1" x14ac:dyDescent="0.25">
      <c r="A41" s="7" t="s">
        <v>7</v>
      </c>
      <c r="B41" s="7"/>
      <c r="C41" s="6">
        <v>750</v>
      </c>
      <c r="E41" s="7" t="s">
        <v>7</v>
      </c>
      <c r="F41" s="7"/>
      <c r="G41" s="6">
        <f>C41</f>
        <v>750</v>
      </c>
    </row>
    <row r="42" spans="1:7" ht="15" customHeight="1" x14ac:dyDescent="0.25">
      <c r="A42" s="7"/>
      <c r="B42" s="7"/>
      <c r="C42" s="6"/>
      <c r="E42" s="7"/>
      <c r="F42" s="7"/>
      <c r="G42" s="6"/>
    </row>
    <row r="43" spans="1:7" ht="15" customHeight="1" x14ac:dyDescent="0.25">
      <c r="A43" s="8" t="s">
        <v>8</v>
      </c>
      <c r="B43" s="8"/>
      <c r="C43" s="6">
        <v>0</v>
      </c>
      <c r="E43" s="8" t="s">
        <v>8</v>
      </c>
      <c r="F43" s="8"/>
      <c r="G43" s="6">
        <v>0</v>
      </c>
    </row>
    <row r="44" spans="1:7" ht="15" customHeight="1" x14ac:dyDescent="0.25">
      <c r="A44" s="8" t="s">
        <v>9</v>
      </c>
      <c r="B44" s="8"/>
      <c r="C44" s="6">
        <v>800</v>
      </c>
      <c r="E44" s="8" t="s">
        <v>9</v>
      </c>
      <c r="F44" s="8"/>
      <c r="G44" s="6">
        <f>C44</f>
        <v>800</v>
      </c>
    </row>
    <row r="45" spans="1:7" ht="15" customHeight="1" x14ac:dyDescent="0.25">
      <c r="A45" s="8" t="s">
        <v>10</v>
      </c>
      <c r="B45" s="8"/>
      <c r="C45" s="6">
        <v>0</v>
      </c>
      <c r="E45" s="8" t="s">
        <v>10</v>
      </c>
      <c r="F45" s="8"/>
      <c r="G45" s="6">
        <v>0</v>
      </c>
    </row>
    <row r="47" spans="1:7" x14ac:dyDescent="0.25">
      <c r="A47" s="1" t="s">
        <v>0</v>
      </c>
      <c r="B47" s="1"/>
      <c r="C47" s="28">
        <f>(C39+C40+C41)/C34</f>
        <v>0.3418181818181818</v>
      </c>
      <c r="E47" s="1" t="s">
        <v>0</v>
      </c>
      <c r="F47" s="1"/>
      <c r="G47" s="28">
        <f>(G39+G40+G41)/G34</f>
        <v>0.3418181818181818</v>
      </c>
    </row>
    <row r="48" spans="1:7" ht="45" x14ac:dyDescent="0.25">
      <c r="A48" s="2" t="s">
        <v>1</v>
      </c>
      <c r="B48" s="2"/>
      <c r="C48" s="28"/>
      <c r="E48" s="2" t="s">
        <v>1</v>
      </c>
      <c r="F48" s="2"/>
      <c r="G48" s="28"/>
    </row>
    <row r="49" spans="1:7" x14ac:dyDescent="0.25">
      <c r="A49" s="1" t="s">
        <v>2</v>
      </c>
      <c r="B49" s="1"/>
      <c r="C49" s="28">
        <v>0.4</v>
      </c>
      <c r="E49" s="1" t="s">
        <v>2</v>
      </c>
      <c r="F49" s="1"/>
      <c r="G49" s="28">
        <v>0.4</v>
      </c>
    </row>
    <row r="50" spans="1:7" ht="45" customHeight="1" x14ac:dyDescent="0.25">
      <c r="A50" s="2" t="s">
        <v>3</v>
      </c>
      <c r="B50" s="2"/>
      <c r="C50" s="28"/>
      <c r="E50" s="2" t="s">
        <v>3</v>
      </c>
      <c r="F50" s="2"/>
      <c r="G50" s="28"/>
    </row>
    <row r="53" spans="1:7" ht="15" customHeight="1" x14ac:dyDescent="0.25">
      <c r="A53" s="24" t="s">
        <v>34</v>
      </c>
      <c r="B53" s="25">
        <f>PV(C36/12,C37*12,-C39,,0)</f>
        <v>826227.4476616648</v>
      </c>
      <c r="C53" s="25"/>
      <c r="E53" s="24" t="s">
        <v>34</v>
      </c>
      <c r="F53" s="25">
        <f>PV(G36/12,G37*12,-G39,,0)</f>
        <v>692139.5053722118</v>
      </c>
      <c r="G53" s="25"/>
    </row>
    <row r="54" spans="1:7" ht="15" customHeight="1" x14ac:dyDescent="0.25">
      <c r="A54" s="24"/>
      <c r="B54" s="25"/>
      <c r="C54" s="25"/>
      <c r="E54" s="24"/>
      <c r="F54" s="25"/>
      <c r="G54" s="25"/>
    </row>
    <row r="56" spans="1:7" ht="15" customHeight="1" x14ac:dyDescent="0.5">
      <c r="A56" s="23" t="s">
        <v>39</v>
      </c>
      <c r="B56" s="23"/>
      <c r="C56" s="23"/>
      <c r="D56" s="19"/>
      <c r="E56" s="22">
        <f>F53-G29</f>
        <v>-182479.38843309786</v>
      </c>
      <c r="F56" s="22"/>
      <c r="G56" s="22"/>
    </row>
    <row r="57" spans="1:7" ht="15" customHeight="1" x14ac:dyDescent="0.5">
      <c r="A57" s="23"/>
      <c r="B57" s="23"/>
      <c r="C57" s="23"/>
      <c r="D57" s="19"/>
      <c r="E57" s="22"/>
      <c r="F57" s="22"/>
      <c r="G57" s="22"/>
    </row>
  </sheetData>
  <mergeCells count="13">
    <mergeCell ref="A1:G1"/>
    <mergeCell ref="C47:C48"/>
    <mergeCell ref="C49:C50"/>
    <mergeCell ref="G47:G48"/>
    <mergeCell ref="G49:G50"/>
    <mergeCell ref="A3:C3"/>
    <mergeCell ref="E3:G3"/>
    <mergeCell ref="E56:G57"/>
    <mergeCell ref="A56:C57"/>
    <mergeCell ref="A53:A54"/>
    <mergeCell ref="B53:C54"/>
    <mergeCell ref="E53:E54"/>
    <mergeCell ref="F53:G54"/>
  </mergeCells>
  <pageMargins left="0.7" right="0.7" top="0.75" bottom="0.75" header="0.3" footer="0.3"/>
  <pageSetup scale="6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11, 2017</vt:lpstr>
    </vt:vector>
  </TitlesOfParts>
  <Company>Grant Thornton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Bashiruddin, Zahir</dc:creator>
  <cp:lastModifiedBy>shahid</cp:lastModifiedBy>
  <cp:lastPrinted>2018-03-15T21:10:29Z</cp:lastPrinted>
  <dcterms:created xsi:type="dcterms:W3CDTF">2018-03-15T18:23:53Z</dcterms:created>
  <dcterms:modified xsi:type="dcterms:W3CDTF">2018-03-25T18:32:01Z</dcterms:modified>
</cp:coreProperties>
</file>